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202300"/>
  <mc:AlternateContent xmlns:mc="http://schemas.openxmlformats.org/markup-compatibility/2006">
    <mc:Choice Requires="x15">
      <x15ac:absPath xmlns:x15ac="http://schemas.microsoft.com/office/spreadsheetml/2010/11/ac" url="E:\Dropbox\Projekte\A31_Repräsentativ\Excel\"/>
    </mc:Choice>
  </mc:AlternateContent>
  <xr:revisionPtr revIDLastSave="0" documentId="13_ncr:1_{9E299D3A-6F3B-4477-87BA-665782209FC8}" xr6:coauthVersionLast="47" xr6:coauthVersionMax="47" xr10:uidLastSave="{00000000-0000-0000-0000-000000000000}"/>
  <bookViews>
    <workbookView xWindow="80820" yWindow="40" windowWidth="22580" windowHeight="19080" xr2:uid="{185EA54E-556C-4E2D-94AB-A68D6598B045}"/>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1" l="1"/>
  <c r="S20" i="1" s="1"/>
  <c r="S21" i="1" s="1"/>
  <c r="S22" i="1" s="1"/>
  <c r="S23" i="1" s="1"/>
  <c r="S24" i="1" s="1"/>
  <c r="S25" i="1" s="1"/>
  <c r="S26" i="1" s="1"/>
  <c r="S27" i="1" s="1"/>
  <c r="S28" i="1" s="1"/>
  <c r="P19" i="1"/>
  <c r="O19" i="1"/>
  <c r="P18" i="1"/>
  <c r="O18" i="1"/>
  <c r="P15" i="1"/>
  <c r="P16" i="1" s="1"/>
  <c r="P17" i="1" s="1"/>
  <c r="O15" i="1"/>
  <c r="O16" i="1" s="1"/>
  <c r="O17" i="1" s="1"/>
  <c r="P9" i="1"/>
  <c r="O9" i="1"/>
  <c r="K28" i="1"/>
  <c r="L28" i="1" s="1"/>
  <c r="K27" i="1"/>
  <c r="I27" i="1" s="1"/>
  <c r="K26" i="1"/>
  <c r="O27" i="1" s="1"/>
  <c r="K25" i="1"/>
  <c r="K24" i="1"/>
  <c r="P25" i="1" s="1"/>
  <c r="K23" i="1"/>
  <c r="P24" i="1" s="1"/>
  <c r="K22" i="1"/>
  <c r="P23" i="1" s="1"/>
  <c r="K21" i="1"/>
  <c r="P22" i="1" s="1"/>
  <c r="K20" i="1"/>
  <c r="P21" i="1" s="1"/>
  <c r="K19" i="1"/>
  <c r="O20" i="1" s="1"/>
  <c r="K18" i="1"/>
  <c r="K17" i="1"/>
  <c r="K16" i="1"/>
  <c r="L16" i="1" s="1"/>
  <c r="K15" i="1"/>
  <c r="L15" i="1" s="1"/>
  <c r="K14" i="1"/>
  <c r="K13" i="1"/>
  <c r="L13" i="1" s="1"/>
  <c r="K12" i="1"/>
  <c r="L12" i="1" s="1"/>
  <c r="K11" i="1"/>
  <c r="I11" i="1" s="1"/>
  <c r="K10" i="1"/>
  <c r="K9" i="1"/>
  <c r="I9" i="1" s="1"/>
  <c r="F29" i="1"/>
  <c r="D29" i="1"/>
  <c r="C29" i="1"/>
  <c r="E29" i="1"/>
  <c r="H28" i="1"/>
  <c r="H27" i="1"/>
  <c r="H26" i="1"/>
  <c r="H25" i="1"/>
  <c r="H24" i="1"/>
  <c r="H23" i="1"/>
  <c r="H22" i="1"/>
  <c r="H21" i="1"/>
  <c r="H20" i="1"/>
  <c r="H19" i="1"/>
  <c r="H18" i="1"/>
  <c r="H17" i="1"/>
  <c r="G28" i="1"/>
  <c r="G27" i="1"/>
  <c r="G26" i="1"/>
  <c r="G25" i="1"/>
  <c r="G24" i="1"/>
  <c r="G23" i="1"/>
  <c r="G22" i="1"/>
  <c r="G21" i="1"/>
  <c r="G20" i="1"/>
  <c r="G19" i="1"/>
  <c r="G18" i="1"/>
  <c r="G17" i="1"/>
  <c r="H16" i="1"/>
  <c r="H15" i="1"/>
  <c r="H14" i="1"/>
  <c r="H13" i="1"/>
  <c r="H12" i="1"/>
  <c r="H11" i="1"/>
  <c r="H10" i="1"/>
  <c r="H9" i="1"/>
  <c r="N9" i="1" s="1"/>
  <c r="G16" i="1"/>
  <c r="G15" i="1"/>
  <c r="G14" i="1"/>
  <c r="G13" i="1"/>
  <c r="G12" i="1"/>
  <c r="G11" i="1"/>
  <c r="G10" i="1"/>
  <c r="G9" i="1"/>
  <c r="M9" i="1" s="1"/>
  <c r="P10" i="1" l="1"/>
  <c r="P11" i="1" s="1"/>
  <c r="P12" i="1" s="1"/>
  <c r="P13" i="1" s="1"/>
  <c r="P14" i="1" s="1"/>
  <c r="I10" i="1"/>
  <c r="O10" i="1"/>
  <c r="O11" i="1" s="1"/>
  <c r="O12" i="1" s="1"/>
  <c r="O13" i="1" s="1"/>
  <c r="O14" i="1" s="1"/>
  <c r="M10" i="1"/>
  <c r="O22" i="1"/>
  <c r="O23" i="1"/>
  <c r="P20" i="1"/>
  <c r="O21" i="1"/>
  <c r="O25" i="1"/>
  <c r="L9" i="1"/>
  <c r="M22" i="1"/>
  <c r="I12" i="1"/>
  <c r="I13" i="1"/>
  <c r="L25" i="1"/>
  <c r="I15" i="1"/>
  <c r="O24" i="1"/>
  <c r="I16" i="1"/>
  <c r="I26" i="1"/>
  <c r="I28" i="1"/>
  <c r="L20" i="1"/>
  <c r="O26" i="1"/>
  <c r="N15" i="1"/>
  <c r="N16" i="1" s="1"/>
  <c r="N17" i="1" s="1"/>
  <c r="P26" i="1"/>
  <c r="N10" i="1"/>
  <c r="N11" i="1" s="1"/>
  <c r="N12" i="1" s="1"/>
  <c r="N13" i="1" s="1"/>
  <c r="N14" i="1" s="1"/>
  <c r="M27" i="1"/>
  <c r="P27" i="1"/>
  <c r="N28" i="1"/>
  <c r="O28" i="1"/>
  <c r="P28" i="1"/>
  <c r="M11" i="1"/>
  <c r="M12" i="1" s="1"/>
  <c r="M13" i="1" s="1"/>
  <c r="M14" i="1" s="1"/>
  <c r="L19" i="1"/>
  <c r="M24" i="1"/>
  <c r="M15" i="1"/>
  <c r="M16" i="1" s="1"/>
  <c r="M17" i="1" s="1"/>
  <c r="M18" i="1"/>
  <c r="L22" i="1"/>
  <c r="L24" i="1"/>
  <c r="L18" i="1"/>
  <c r="L26" i="1"/>
  <c r="L27" i="1"/>
  <c r="M26" i="1"/>
  <c r="M28" i="1"/>
  <c r="M19" i="1"/>
  <c r="M25" i="1"/>
  <c r="N18" i="1"/>
  <c r="M20" i="1"/>
  <c r="N19" i="1"/>
  <c r="M23" i="1"/>
  <c r="N20" i="1"/>
  <c r="N21" i="1"/>
  <c r="N22" i="1"/>
  <c r="L11" i="1"/>
  <c r="L21" i="1"/>
  <c r="N23" i="1"/>
  <c r="N24" i="1"/>
  <c r="L23" i="1"/>
  <c r="N25" i="1"/>
  <c r="N26" i="1"/>
  <c r="M21" i="1"/>
  <c r="N27" i="1"/>
  <c r="L14" i="1"/>
  <c r="L10" i="1"/>
  <c r="L17" i="1"/>
  <c r="G29" i="1"/>
  <c r="J17" i="1"/>
  <c r="J18" i="1"/>
  <c r="J22" i="1"/>
  <c r="J20" i="1"/>
  <c r="J21" i="1"/>
  <c r="J19" i="1"/>
  <c r="J23" i="1"/>
  <c r="J16" i="1"/>
  <c r="J24" i="1"/>
  <c r="J25" i="1"/>
  <c r="J27" i="1"/>
  <c r="J26" i="1"/>
  <c r="J28" i="1"/>
  <c r="J11" i="1"/>
  <c r="J14" i="1"/>
  <c r="J9" i="1"/>
  <c r="J10" i="1"/>
  <c r="J13" i="1"/>
  <c r="J15" i="1"/>
  <c r="H29" i="1"/>
  <c r="J12" i="1"/>
  <c r="I14" i="1" l="1"/>
  <c r="I17" i="1" s="1"/>
  <c r="I18" i="1" s="1"/>
  <c r="T9" i="1"/>
  <c r="T11" i="1"/>
  <c r="T10" i="1"/>
  <c r="I19" i="1"/>
  <c r="I20" i="1" l="1"/>
  <c r="T13" i="1" s="1"/>
  <c r="U10" i="1"/>
  <c r="V10" i="1"/>
  <c r="U11" i="1"/>
  <c r="V11" i="1"/>
  <c r="U9" i="1"/>
  <c r="V9" i="1"/>
  <c r="T12" i="1"/>
  <c r="W10" i="1" l="1"/>
  <c r="W9" i="1"/>
  <c r="I21" i="1"/>
  <c r="W11" i="1"/>
  <c r="I22" i="1"/>
  <c r="U12" i="1"/>
  <c r="V12" i="1"/>
  <c r="V13" i="1"/>
  <c r="U13" i="1"/>
  <c r="T14" i="1"/>
  <c r="T15" i="1"/>
  <c r="I23" i="1"/>
  <c r="I24" i="1" s="1"/>
  <c r="I25" i="1" s="1"/>
  <c r="T16" i="1" s="1"/>
  <c r="X11" i="1" l="1"/>
  <c r="Y11" i="1" s="1"/>
  <c r="Z11" i="1"/>
  <c r="X9" i="1"/>
  <c r="Y9" i="1" s="1"/>
  <c r="Z9" i="1"/>
  <c r="X10" i="1"/>
  <c r="Y10" i="1" s="1"/>
  <c r="Z10" i="1"/>
  <c r="W12" i="1"/>
  <c r="W13" i="1"/>
  <c r="T22" i="1"/>
  <c r="U16" i="1"/>
  <c r="V16" i="1"/>
  <c r="T23" i="1"/>
  <c r="Z23" i="1" s="1"/>
  <c r="T24" i="1"/>
  <c r="Z24" i="1" s="1"/>
  <c r="T17" i="1"/>
  <c r="T26" i="1"/>
  <c r="Z26" i="1" s="1"/>
  <c r="T28" i="1"/>
  <c r="Z28" i="1" s="1"/>
  <c r="T27" i="1"/>
  <c r="Z27" i="1" s="1"/>
  <c r="T20" i="1"/>
  <c r="T18" i="1"/>
  <c r="T21" i="1"/>
  <c r="Z21" i="1" s="1"/>
  <c r="U14" i="1"/>
  <c r="V14" i="1"/>
  <c r="V15" i="1"/>
  <c r="U15" i="1"/>
  <c r="T25" i="1"/>
  <c r="Z25" i="1" s="1"/>
  <c r="T19" i="1"/>
  <c r="W16" i="1" l="1"/>
  <c r="X16" i="1" s="1"/>
  <c r="Y16" i="1" s="1"/>
  <c r="W22" i="1"/>
  <c r="Z22" i="1"/>
  <c r="X13" i="1"/>
  <c r="Y13" i="1" s="1"/>
  <c r="Z13" i="1"/>
  <c r="X12" i="1"/>
  <c r="Y12" i="1" s="1"/>
  <c r="Z12" i="1"/>
  <c r="Z16" i="1"/>
  <c r="W14" i="1"/>
  <c r="X22" i="1"/>
  <c r="V22" i="1"/>
  <c r="Y22" i="1"/>
  <c r="U22" i="1"/>
  <c r="V19" i="1"/>
  <c r="U19" i="1"/>
  <c r="Y25" i="1"/>
  <c r="W25" i="1"/>
  <c r="V25" i="1"/>
  <c r="X25" i="1"/>
  <c r="U25" i="1"/>
  <c r="W15" i="1"/>
  <c r="U21" i="1"/>
  <c r="W21" i="1"/>
  <c r="X21" i="1"/>
  <c r="Y21" i="1"/>
  <c r="V21" i="1"/>
  <c r="V18" i="1"/>
  <c r="U18" i="1"/>
  <c r="V20" i="1"/>
  <c r="U20" i="1"/>
  <c r="U27" i="1"/>
  <c r="Y27" i="1"/>
  <c r="X27" i="1"/>
  <c r="W27" i="1"/>
  <c r="V27" i="1"/>
  <c r="Y28" i="1"/>
  <c r="U28" i="1"/>
  <c r="X28" i="1"/>
  <c r="W28" i="1"/>
  <c r="V28" i="1"/>
  <c r="U26" i="1"/>
  <c r="Y26" i="1"/>
  <c r="X26" i="1"/>
  <c r="W26" i="1"/>
  <c r="V26" i="1"/>
  <c r="U17" i="1"/>
  <c r="V17" i="1"/>
  <c r="Y24" i="1"/>
  <c r="W24" i="1"/>
  <c r="U24" i="1"/>
  <c r="X24" i="1"/>
  <c r="V24" i="1"/>
  <c r="U23" i="1"/>
  <c r="X23" i="1"/>
  <c r="Y23" i="1"/>
  <c r="W23" i="1"/>
  <c r="V23" i="1"/>
  <c r="W20" i="1" l="1"/>
  <c r="Z20" i="1" s="1"/>
  <c r="W19" i="1"/>
  <c r="Z19" i="1" s="1"/>
  <c r="X15" i="1"/>
  <c r="Y15" i="1" s="1"/>
  <c r="Z15" i="1"/>
  <c r="X14" i="1"/>
  <c r="Y14" i="1" s="1"/>
  <c r="Z14" i="1"/>
  <c r="W17" i="1"/>
  <c r="Y30" i="1"/>
  <c r="Y31" i="1" s="1"/>
  <c r="W18" i="1"/>
  <c r="X19" i="1" l="1"/>
  <c r="Y19" i="1" s="1"/>
  <c r="X20" i="1"/>
  <c r="Y20" i="1" s="1"/>
  <c r="X17" i="1"/>
  <c r="Y17" i="1" s="1"/>
  <c r="Z17" i="1"/>
  <c r="X18" i="1"/>
  <c r="Y18" i="1" s="1"/>
  <c r="Y29" i="1" s="1"/>
  <c r="Y32" i="1" s="1"/>
  <c r="B36" i="1" s="1"/>
  <c r="Z18" i="1"/>
  <c r="Y33" i="1" s="1"/>
  <c r="B37" i="1" s="1"/>
</calcChain>
</file>

<file path=xl/sharedStrings.xml><?xml version="1.0" encoding="utf-8"?>
<sst xmlns="http://schemas.openxmlformats.org/spreadsheetml/2006/main" count="26" uniqueCount="20">
  <si>
    <t>Ratingstufe</t>
  </si>
  <si>
    <t>Ausfälle</t>
  </si>
  <si>
    <t>Schuldner</t>
  </si>
  <si>
    <t>spezfische Bank</t>
  </si>
  <si>
    <t>Gesamtpool (GP)</t>
  </si>
  <si>
    <t>GP ohne spezifische Bank</t>
  </si>
  <si>
    <t>Beobachtet</t>
  </si>
  <si>
    <t>B-E</t>
  </si>
  <si>
    <t>(B-E)^2</t>
  </si>
  <si>
    <t>(B-E)^2/E</t>
  </si>
  <si>
    <t>Summe</t>
  </si>
  <si>
    <t>Chi-Quadrat-Anpassungstest</t>
  </si>
  <si>
    <t>Version 0.24</t>
  </si>
  <si>
    <t>df</t>
  </si>
  <si>
    <t>Konfidenzniveau:</t>
  </si>
  <si>
    <t>kriti. Wert</t>
  </si>
  <si>
    <t>P-Wert</t>
  </si>
  <si>
    <t>Ergebnis:</t>
  </si>
  <si>
    <t>Erwartet</t>
  </si>
  <si>
    <t>Vorz. P-Wert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</si>
</sst>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9" formatCode="0.0000"/>
    <numFmt numFmtId="170" formatCode="0.000"/>
  </numFmts>
  <fonts count="5" x14ac:knownFonts="1">
    <font>
      <sz val="11"/>
      <color theme="1"/>
      <name val="Aptos Narrow"/>
      <family val="2"/>
      <scheme val="minor"/>
    </font>
    <font>
      <b/>
      <sz val="11"/>
      <color theme="1"/>
      <name val="Aptos Narrow"/>
      <family val="2"/>
      <scheme val="minor"/>
    </font>
    <font>
      <b/>
      <sz val="14"/>
      <color theme="1"/>
      <name val="Aptos Narrow"/>
      <family val="2"/>
      <scheme val="minor"/>
    </font>
    <font>
      <b/>
      <sz val="22"/>
      <color theme="1"/>
      <name val="Aptos Narrow"/>
      <family val="2"/>
      <scheme val="minor"/>
    </font>
    <font>
      <sz val="14"/>
      <color theme="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2">
    <border>
      <left/>
      <right/>
      <top/>
      <bottom/>
      <diagonal/>
    </border>
    <border>
      <left/>
      <right/>
      <top/>
      <bottom style="medium">
        <color indexed="64"/>
      </bottom>
      <diagonal/>
    </border>
  </borders>
  <cellStyleXfs count="1">
    <xf numFmtId="0" fontId="0" fillId="0" borderId="0"/>
  </cellStyleXfs>
  <cellXfs count="25">
    <xf numFmtId="0" fontId="0" fillId="0" borderId="0" xfId="0"/>
    <xf numFmtId="0" fontId="0" fillId="2" borderId="0" xfId="0" applyFill="1"/>
    <xf numFmtId="0" fontId="0" fillId="2" borderId="1" xfId="0" applyFill="1" applyBorder="1" applyAlignment="1">
      <alignment horizontal="center"/>
    </xf>
    <xf numFmtId="0" fontId="0" fillId="2" borderId="0" xfId="0" applyFill="1" applyAlignment="1">
      <alignment horizontal="center"/>
    </xf>
    <xf numFmtId="170" fontId="0" fillId="2" borderId="0" xfId="0" applyNumberFormat="1" applyFill="1" applyAlignment="1">
      <alignment horizontal="center"/>
    </xf>
    <xf numFmtId="170" fontId="0" fillId="2" borderId="1" xfId="0" applyNumberFormat="1" applyFill="1" applyBorder="1" applyAlignment="1">
      <alignment horizontal="center"/>
    </xf>
    <xf numFmtId="0" fontId="1" fillId="2" borderId="0" xfId="0" applyFont="1" applyFill="1"/>
    <xf numFmtId="0" fontId="2" fillId="2" borderId="0" xfId="0" applyFont="1" applyFill="1"/>
    <xf numFmtId="0" fontId="3" fillId="2" borderId="0" xfId="0" applyFont="1" applyFill="1"/>
    <xf numFmtId="0" fontId="0" fillId="2" borderId="0" xfId="0" applyFill="1" applyBorder="1" applyAlignment="1">
      <alignment horizontal="center"/>
    </xf>
    <xf numFmtId="0" fontId="0" fillId="3" borderId="0" xfId="0" applyFill="1" applyAlignment="1">
      <alignment horizontal="center"/>
    </xf>
    <xf numFmtId="0" fontId="0" fillId="3" borderId="1" xfId="0" applyFill="1" applyBorder="1" applyAlignment="1">
      <alignment horizontal="center"/>
    </xf>
    <xf numFmtId="0" fontId="1" fillId="2" borderId="0" xfId="0" applyFont="1" applyFill="1" applyAlignment="1">
      <alignment horizontal="center"/>
    </xf>
    <xf numFmtId="0" fontId="1" fillId="2" borderId="0" xfId="0" applyFont="1" applyFill="1" applyBorder="1"/>
    <xf numFmtId="0" fontId="1" fillId="2" borderId="0" xfId="0" applyFont="1" applyFill="1" applyBorder="1" applyAlignment="1">
      <alignment horizontal="center"/>
    </xf>
    <xf numFmtId="0" fontId="1" fillId="2" borderId="1" xfId="0" applyFont="1" applyFill="1" applyBorder="1"/>
    <xf numFmtId="0" fontId="1" fillId="2" borderId="1" xfId="0" applyFont="1" applyFill="1" applyBorder="1" applyAlignment="1">
      <alignment horizontal="center"/>
    </xf>
    <xf numFmtId="0" fontId="1" fillId="2" borderId="0" xfId="0" applyFont="1" applyFill="1" applyBorder="1" applyAlignment="1">
      <alignment horizontal="center"/>
    </xf>
    <xf numFmtId="1" fontId="0" fillId="2" borderId="0" xfId="0" quotePrefix="1" applyNumberFormat="1" applyFill="1" applyAlignment="1">
      <alignment horizontal="center"/>
    </xf>
    <xf numFmtId="1" fontId="0" fillId="2" borderId="1" xfId="0" quotePrefix="1" applyNumberFormat="1" applyFill="1" applyBorder="1" applyAlignment="1">
      <alignment horizontal="center"/>
    </xf>
    <xf numFmtId="170" fontId="1" fillId="2" borderId="0" xfId="0" applyNumberFormat="1" applyFont="1" applyFill="1" applyAlignment="1">
      <alignment horizontal="center"/>
    </xf>
    <xf numFmtId="9" fontId="0" fillId="3" borderId="0" xfId="0" applyNumberFormat="1" applyFill="1"/>
    <xf numFmtId="169" fontId="1" fillId="2" borderId="0" xfId="0" applyNumberFormat="1" applyFont="1" applyFill="1" applyAlignment="1">
      <alignment horizontal="center"/>
    </xf>
    <xf numFmtId="1" fontId="1" fillId="2" borderId="0" xfId="0" applyNumberFormat="1" applyFont="1" applyFill="1" applyAlignment="1">
      <alignment horizontal="center"/>
    </xf>
    <xf numFmtId="0" fontId="4" fillId="2" borderId="0" xfId="0" applyFont="1" applyFill="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F5A50-8719-4C0B-BC27-20899CDE5DCB}">
  <sheetPr codeName="Tabelle1"/>
  <dimension ref="B2:Z37"/>
  <sheetViews>
    <sheetView tabSelected="1" workbookViewId="0">
      <selection activeCell="U14" sqref="U14"/>
    </sheetView>
  </sheetViews>
  <sheetFormatPr baseColWidth="10" defaultRowHeight="14.5" x14ac:dyDescent="0.35"/>
  <cols>
    <col min="1" max="1" width="7.453125" style="1" customWidth="1"/>
    <col min="2" max="3" width="10.90625" style="1"/>
    <col min="4" max="4" width="11.453125" style="1" bestFit="1" customWidth="1"/>
    <col min="5" max="5" width="12" style="1" bestFit="1" customWidth="1"/>
    <col min="6" max="7" width="11.36328125" style="1" bestFit="1" customWidth="1"/>
    <col min="8" max="8" width="10.90625" style="1" customWidth="1"/>
    <col min="9" max="9" width="10.90625" style="1" hidden="1" customWidth="1"/>
    <col min="10" max="16" width="0" style="1" hidden="1" customWidth="1"/>
    <col min="17" max="18" width="10.90625" style="1"/>
    <col min="19" max="19" width="0" style="1" hidden="1" customWidth="1"/>
    <col min="20" max="24" width="10.90625" style="1"/>
    <col min="25" max="25" width="11.81640625" style="1" bestFit="1" customWidth="1"/>
    <col min="26" max="26" width="0" style="1" hidden="1" customWidth="1"/>
    <col min="27" max="16384" width="10.90625" style="1"/>
  </cols>
  <sheetData>
    <row r="2" spans="2:26" ht="28.5" x14ac:dyDescent="0.65">
      <c r="B2" s="8" t="s">
        <v>11</v>
      </c>
    </row>
    <row r="3" spans="2:26" x14ac:dyDescent="0.35">
      <c r="B3" s="1" t="s">
        <v>12</v>
      </c>
    </row>
    <row r="5" spans="2:26" x14ac:dyDescent="0.35">
      <c r="B5" s="6" t="s">
        <v>14</v>
      </c>
      <c r="D5" s="21">
        <v>0.95</v>
      </c>
    </row>
    <row r="7" spans="2:26" x14ac:dyDescent="0.35">
      <c r="B7" s="13"/>
      <c r="C7" s="14" t="s">
        <v>4</v>
      </c>
      <c r="D7" s="14"/>
      <c r="E7" s="14" t="s">
        <v>3</v>
      </c>
      <c r="F7" s="14"/>
      <c r="G7" s="14" t="s">
        <v>5</v>
      </c>
      <c r="H7" s="14"/>
      <c r="I7" s="17"/>
    </row>
    <row r="8" spans="2:26" ht="15" thickBot="1" x14ac:dyDescent="0.4">
      <c r="B8" s="15" t="s">
        <v>0</v>
      </c>
      <c r="C8" s="16" t="s">
        <v>2</v>
      </c>
      <c r="D8" s="16" t="s">
        <v>1</v>
      </c>
      <c r="E8" s="16" t="s">
        <v>2</v>
      </c>
      <c r="F8" s="16" t="s">
        <v>1</v>
      </c>
      <c r="G8" s="16" t="s">
        <v>2</v>
      </c>
      <c r="H8" s="16" t="s">
        <v>1</v>
      </c>
      <c r="I8" s="17"/>
      <c r="T8" s="16" t="s">
        <v>0</v>
      </c>
      <c r="U8" s="16" t="s">
        <v>6</v>
      </c>
      <c r="V8" s="16" t="s">
        <v>18</v>
      </c>
      <c r="W8" s="16" t="s">
        <v>7</v>
      </c>
      <c r="X8" s="16" t="s">
        <v>8</v>
      </c>
      <c r="Y8" s="16" t="s">
        <v>9</v>
      </c>
    </row>
    <row r="9" spans="2:26" x14ac:dyDescent="0.35">
      <c r="B9" s="3">
        <v>1</v>
      </c>
      <c r="C9" s="3">
        <v>0</v>
      </c>
      <c r="D9" s="3">
        <v>0</v>
      </c>
      <c r="E9" s="10">
        <v>0</v>
      </c>
      <c r="F9" s="10">
        <v>0</v>
      </c>
      <c r="G9" s="3">
        <f>C9-E9</f>
        <v>0</v>
      </c>
      <c r="H9" s="3">
        <f>D9-F9</f>
        <v>0</v>
      </c>
      <c r="I9" s="3" t="str">
        <f>IF(OR(E9=0,K9=""),"",MAX($I$8:I8)+1)</f>
        <v/>
      </c>
      <c r="J9" s="1">
        <f>SUM($H$9:H9)</f>
        <v>0</v>
      </c>
      <c r="K9" s="1" t="str">
        <f>IF(D9=0,"",B9)</f>
        <v/>
      </c>
      <c r="L9" s="3" t="str">
        <f>IF(K9="","",1)</f>
        <v/>
      </c>
      <c r="M9" s="3">
        <f>G9</f>
        <v>0</v>
      </c>
      <c r="N9" s="3">
        <f>H9</f>
        <v>0</v>
      </c>
      <c r="O9" s="3">
        <f>E9</f>
        <v>0</v>
      </c>
      <c r="P9" s="3">
        <f>F9</f>
        <v>0</v>
      </c>
      <c r="S9" s="1">
        <v>1</v>
      </c>
      <c r="T9" s="18" t="str">
        <f>IF(ISERROR(VLOOKUP($S9,$I$9:$P$28,4,FALSE())),"",VLOOKUP($S9,$I$9:$P$28,4,FALSE()))</f>
        <v>1-6</v>
      </c>
      <c r="U9" s="3">
        <f>IF($T9="","",VLOOKUP($S9,$I$9:$P$28,8,FALSE()))</f>
        <v>0</v>
      </c>
      <c r="V9" s="4">
        <f>IF($T9="","",VLOOKUP($S9,$I$9:$P$28,7,FALSE())*VLOOKUP($S9,$I$9:$P$28,6,FALSE())/VLOOKUP($S9,$I$9:$P$28,5,FALSE()))</f>
        <v>7.4999999999999997E-2</v>
      </c>
      <c r="W9" s="4">
        <f>IF(T9="","",U9-V9)</f>
        <v>-7.4999999999999997E-2</v>
      </c>
      <c r="X9" s="4">
        <f>IF(T9="","",W9^2)</f>
        <v>5.6249999999999998E-3</v>
      </c>
      <c r="Y9" s="4">
        <f>IF(T9="","",X9/V9)</f>
        <v>7.4999999999999997E-2</v>
      </c>
      <c r="Z9" s="1">
        <f>IF(T9="","",(SIGN(W9)^2+SIGN(W9))/2)</f>
        <v>0</v>
      </c>
    </row>
    <row r="10" spans="2:26" x14ac:dyDescent="0.35">
      <c r="B10" s="3">
        <v>2</v>
      </c>
      <c r="C10" s="3">
        <v>0</v>
      </c>
      <c r="D10" s="3">
        <v>0</v>
      </c>
      <c r="E10" s="10">
        <v>0</v>
      </c>
      <c r="F10" s="10">
        <v>0</v>
      </c>
      <c r="G10" s="3">
        <f t="shared" ref="G10:G28" si="0">C10-E10</f>
        <v>0</v>
      </c>
      <c r="H10" s="3">
        <f t="shared" ref="H10:H28" si="1">D10-F10</f>
        <v>0</v>
      </c>
      <c r="I10" s="3" t="str">
        <f>IF(OR(E10=0,K10=""),"",MAX($I$8:I9)+1)</f>
        <v/>
      </c>
      <c r="J10" s="1">
        <f>SUM($H$9:H10)</f>
        <v>0</v>
      </c>
      <c r="K10" s="1" t="str">
        <f t="shared" ref="K10:K28" si="2">IF(D10=0,"",B10)</f>
        <v/>
      </c>
      <c r="L10" s="3" t="str">
        <f>IF(K10="","",IF(K9="",MAX($K$9:K9)+1&amp;"-"&amp;K10,K10))</f>
        <v/>
      </c>
      <c r="M10" s="3">
        <f>IF($K9="",G10+M9,G10)</f>
        <v>0</v>
      </c>
      <c r="N10" s="3">
        <f>IF($K9="",H10+N9,H10)</f>
        <v>0</v>
      </c>
      <c r="O10" s="3">
        <f>IF($K9="",E10+O9,E10)</f>
        <v>0</v>
      </c>
      <c r="P10" s="3">
        <f>IF($K9="",F10+P9,F10)</f>
        <v>0</v>
      </c>
      <c r="S10" s="1">
        <v>2</v>
      </c>
      <c r="T10" s="18" t="str">
        <f t="shared" ref="T10:T28" si="3">IF(ISERROR(VLOOKUP($S10,$I$9:$P$28,4,FALSE())),"",VLOOKUP($S10,$I$9:$P$28,4,FALSE()))</f>
        <v>7-9</v>
      </c>
      <c r="U10" s="3">
        <f t="shared" ref="U10:U28" si="4">IF($T10="","",VLOOKUP($S10,$I$9:$P$28,8,FALSE()))</f>
        <v>0</v>
      </c>
      <c r="V10" s="4">
        <f t="shared" ref="V10:V28" si="5">IF($T10="","",VLOOKUP($S10,$I$9:$P$28,7,FALSE())*VLOOKUP($S10,$I$9:$P$28,6,FALSE())/VLOOKUP($S10,$I$9:$P$28,5,FALSE()))</f>
        <v>0.21715817694369974</v>
      </c>
      <c r="W10" s="4">
        <f t="shared" ref="W10:W28" si="6">IF(T10="","",U10-V10)</f>
        <v>-0.21715817694369974</v>
      </c>
      <c r="X10" s="4">
        <f t="shared" ref="X10:X28" si="7">IF(T10="","",W10^2)</f>
        <v>4.7157673813511207E-2</v>
      </c>
      <c r="Y10" s="4">
        <f t="shared" ref="Y10:Y28" si="8">IF(T10="","",X10/V10)</f>
        <v>0.21715817694369974</v>
      </c>
      <c r="Z10" s="1">
        <f t="shared" ref="Z10:Z28" si="9">IF(T10="","",(SIGN(W10)^2+SIGN(W10))/2)</f>
        <v>0</v>
      </c>
    </row>
    <row r="11" spans="2:26" x14ac:dyDescent="0.35">
      <c r="B11" s="3">
        <v>3</v>
      </c>
      <c r="C11" s="3">
        <v>0</v>
      </c>
      <c r="D11" s="3">
        <v>0</v>
      </c>
      <c r="E11" s="10">
        <v>0</v>
      </c>
      <c r="F11" s="10">
        <v>0</v>
      </c>
      <c r="G11" s="3">
        <f t="shared" si="0"/>
        <v>0</v>
      </c>
      <c r="H11" s="3">
        <f t="shared" si="1"/>
        <v>0</v>
      </c>
      <c r="I11" s="3" t="str">
        <f>IF(OR(E11=0,K11=""),"",MAX($I$8:I10)+1)</f>
        <v/>
      </c>
      <c r="J11" s="1">
        <f>SUM($H$9:H11)</f>
        <v>0</v>
      </c>
      <c r="K11" s="1" t="str">
        <f t="shared" si="2"/>
        <v/>
      </c>
      <c r="L11" s="3" t="str">
        <f>IF(K11="","",IF(K10="",MAX($K$9:K10)+1&amp;"-"&amp;K11,K11))</f>
        <v/>
      </c>
      <c r="M11" s="3">
        <f>IF($K10="",G11+M10,G11)</f>
        <v>0</v>
      </c>
      <c r="N11" s="3">
        <f>IF($K10="",H11+N10,H11)</f>
        <v>0</v>
      </c>
      <c r="O11" s="3">
        <f t="shared" ref="O11:O28" si="10">IF($K10="",E11+O10,E11)</f>
        <v>0</v>
      </c>
      <c r="P11" s="3">
        <f t="shared" ref="P11:P28" si="11">IF($K10="",F11+P10,F11)</f>
        <v>0</v>
      </c>
      <c r="S11" s="1">
        <v>3</v>
      </c>
      <c r="T11" s="18">
        <f t="shared" si="3"/>
        <v>10</v>
      </c>
      <c r="U11" s="3">
        <f t="shared" si="4"/>
        <v>0</v>
      </c>
      <c r="V11" s="4">
        <f t="shared" si="5"/>
        <v>0.18518518518518517</v>
      </c>
      <c r="W11" s="4">
        <f t="shared" si="6"/>
        <v>-0.18518518518518517</v>
      </c>
      <c r="X11" s="4">
        <f t="shared" si="7"/>
        <v>3.4293552812071325E-2</v>
      </c>
      <c r="Y11" s="4">
        <f t="shared" si="8"/>
        <v>0.18518518518518517</v>
      </c>
      <c r="Z11" s="1">
        <f t="shared" si="9"/>
        <v>0</v>
      </c>
    </row>
    <row r="12" spans="2:26" x14ac:dyDescent="0.35">
      <c r="B12" s="3">
        <v>4</v>
      </c>
      <c r="C12" s="3">
        <v>0</v>
      </c>
      <c r="D12" s="3">
        <v>0</v>
      </c>
      <c r="E12" s="10">
        <v>0</v>
      </c>
      <c r="F12" s="10">
        <v>0</v>
      </c>
      <c r="G12" s="3">
        <f t="shared" si="0"/>
        <v>0</v>
      </c>
      <c r="H12" s="3">
        <f t="shared" si="1"/>
        <v>0</v>
      </c>
      <c r="I12" s="3" t="str">
        <f>IF(OR(E12=0,K12=""),"",MAX($I$8:I11)+1)</f>
        <v/>
      </c>
      <c r="J12" s="1">
        <f>SUM($H$9:H12)</f>
        <v>0</v>
      </c>
      <c r="K12" s="1" t="str">
        <f t="shared" si="2"/>
        <v/>
      </c>
      <c r="L12" s="3" t="str">
        <f>IF(K12="","",IF(K11="",MAX($K$9:K11)+1&amp;"-"&amp;K12,K12))</f>
        <v/>
      </c>
      <c r="M12" s="3">
        <f>IF($K11="",G12+M11,G12)</f>
        <v>0</v>
      </c>
      <c r="N12" s="3">
        <f>IF($K11="",H12+N11,H12)</f>
        <v>0</v>
      </c>
      <c r="O12" s="3">
        <f t="shared" si="10"/>
        <v>0</v>
      </c>
      <c r="P12" s="3">
        <f t="shared" si="11"/>
        <v>0</v>
      </c>
      <c r="S12" s="1">
        <v>4</v>
      </c>
      <c r="T12" s="18">
        <f t="shared" si="3"/>
        <v>11</v>
      </c>
      <c r="U12" s="3">
        <f t="shared" si="4"/>
        <v>0</v>
      </c>
      <c r="V12" s="4">
        <f t="shared" si="5"/>
        <v>8.1585081585081584E-2</v>
      </c>
      <c r="W12" s="4">
        <f t="shared" si="6"/>
        <v>-8.1585081585081584E-2</v>
      </c>
      <c r="X12" s="4">
        <f t="shared" si="7"/>
        <v>6.6561255372444179E-3</v>
      </c>
      <c r="Y12" s="4">
        <f t="shared" si="8"/>
        <v>8.1585081585081584E-2</v>
      </c>
      <c r="Z12" s="1">
        <f t="shared" si="9"/>
        <v>0</v>
      </c>
    </row>
    <row r="13" spans="2:26" x14ac:dyDescent="0.35">
      <c r="B13" s="3">
        <v>5</v>
      </c>
      <c r="C13" s="3">
        <v>0</v>
      </c>
      <c r="D13" s="3">
        <v>0</v>
      </c>
      <c r="E13" s="10">
        <v>0</v>
      </c>
      <c r="F13" s="10">
        <v>0</v>
      </c>
      <c r="G13" s="3">
        <f t="shared" si="0"/>
        <v>0</v>
      </c>
      <c r="H13" s="3">
        <f t="shared" si="1"/>
        <v>0</v>
      </c>
      <c r="I13" s="3" t="str">
        <f>IF(OR(E13=0,K13=""),"",MAX($I$8:I12)+1)</f>
        <v/>
      </c>
      <c r="J13" s="1">
        <f>SUM($H$9:H13)</f>
        <v>0</v>
      </c>
      <c r="K13" s="1" t="str">
        <f t="shared" si="2"/>
        <v/>
      </c>
      <c r="L13" s="3" t="str">
        <f>IF(K13="","",IF(K12="",MAX($K$9:K12)+1&amp;"-"&amp;K13,K13))</f>
        <v/>
      </c>
      <c r="M13" s="3">
        <f>IF($K12="",G13+M12,G13)</f>
        <v>0</v>
      </c>
      <c r="N13" s="3">
        <f>IF($K12="",H13+N12,H13)</f>
        <v>0</v>
      </c>
      <c r="O13" s="3">
        <f t="shared" si="10"/>
        <v>0</v>
      </c>
      <c r="P13" s="3">
        <f t="shared" si="11"/>
        <v>0</v>
      </c>
      <c r="S13" s="1">
        <v>5</v>
      </c>
      <c r="T13" s="18">
        <f t="shared" si="3"/>
        <v>12</v>
      </c>
      <c r="U13" s="3">
        <f t="shared" si="4"/>
        <v>1</v>
      </c>
      <c r="V13" s="4">
        <f t="shared" si="5"/>
        <v>0.16470588235294117</v>
      </c>
      <c r="W13" s="4">
        <f t="shared" si="6"/>
        <v>0.83529411764705885</v>
      </c>
      <c r="X13" s="4">
        <f t="shared" si="7"/>
        <v>0.6977162629757786</v>
      </c>
      <c r="Y13" s="4">
        <f t="shared" si="8"/>
        <v>4.2361344537815127</v>
      </c>
      <c r="Z13" s="1">
        <f t="shared" si="9"/>
        <v>1</v>
      </c>
    </row>
    <row r="14" spans="2:26" x14ac:dyDescent="0.35">
      <c r="B14" s="3">
        <v>6</v>
      </c>
      <c r="C14" s="3">
        <v>43</v>
      </c>
      <c r="D14" s="3">
        <v>1</v>
      </c>
      <c r="E14" s="10">
        <v>3</v>
      </c>
      <c r="F14" s="10">
        <v>0</v>
      </c>
      <c r="G14" s="3">
        <f t="shared" si="0"/>
        <v>40</v>
      </c>
      <c r="H14" s="3">
        <f t="shared" si="1"/>
        <v>1</v>
      </c>
      <c r="I14" s="3">
        <f>IF(OR(E14=0,K14=""),"",MAX($I$8:I13)+1)</f>
        <v>1</v>
      </c>
      <c r="J14" s="1">
        <f>SUM($H$9:H14)</f>
        <v>1</v>
      </c>
      <c r="K14" s="1">
        <f t="shared" si="2"/>
        <v>6</v>
      </c>
      <c r="L14" s="3" t="str">
        <f>IF(K14="","",IF(K13="",MAX($K$9:K13)+1&amp;"-"&amp;K14,K14))</f>
        <v>1-6</v>
      </c>
      <c r="M14" s="3">
        <f>IF($K13="",G14+M13,G14)</f>
        <v>40</v>
      </c>
      <c r="N14" s="3">
        <f>IF($K13="",H14+N13,H14)</f>
        <v>1</v>
      </c>
      <c r="O14" s="3">
        <f t="shared" si="10"/>
        <v>3</v>
      </c>
      <c r="P14" s="3">
        <f t="shared" si="11"/>
        <v>0</v>
      </c>
      <c r="S14" s="1">
        <v>6</v>
      </c>
      <c r="T14" s="18">
        <f t="shared" si="3"/>
        <v>13</v>
      </c>
      <c r="U14" s="3">
        <f t="shared" si="4"/>
        <v>0</v>
      </c>
      <c r="V14" s="4">
        <f t="shared" si="5"/>
        <v>0.14328358208955225</v>
      </c>
      <c r="W14" s="4">
        <f t="shared" si="6"/>
        <v>-0.14328358208955225</v>
      </c>
      <c r="X14" s="4">
        <f t="shared" si="7"/>
        <v>2.0530184896413457E-2</v>
      </c>
      <c r="Y14" s="4">
        <f t="shared" si="8"/>
        <v>0.14328358208955225</v>
      </c>
      <c r="Z14" s="1">
        <f t="shared" si="9"/>
        <v>0</v>
      </c>
    </row>
    <row r="15" spans="2:26" x14ac:dyDescent="0.35">
      <c r="B15" s="3">
        <v>7</v>
      </c>
      <c r="C15" s="3">
        <v>153</v>
      </c>
      <c r="D15" s="3">
        <v>0</v>
      </c>
      <c r="E15" s="10">
        <v>12</v>
      </c>
      <c r="F15" s="10">
        <v>0</v>
      </c>
      <c r="G15" s="3">
        <f t="shared" si="0"/>
        <v>141</v>
      </c>
      <c r="H15" s="3">
        <f t="shared" si="1"/>
        <v>0</v>
      </c>
      <c r="I15" s="3" t="str">
        <f>IF(OR(E15=0,K15=""),"",MAX($I$8:I14)+1)</f>
        <v/>
      </c>
      <c r="J15" s="1">
        <f>SUM($H$9:H15)</f>
        <v>1</v>
      </c>
      <c r="K15" s="1" t="str">
        <f t="shared" si="2"/>
        <v/>
      </c>
      <c r="L15" s="3" t="str">
        <f>IF(K15="","",IF(K14="",MAX($K$9:K14)+1&amp;"-"&amp;K15,K15))</f>
        <v/>
      </c>
      <c r="M15" s="3">
        <f>IF($K14="",G15+M14,G15)</f>
        <v>141</v>
      </c>
      <c r="N15" s="3">
        <f>IF($K14="",H15+N14,H15)</f>
        <v>0</v>
      </c>
      <c r="O15" s="3">
        <f t="shared" si="10"/>
        <v>12</v>
      </c>
      <c r="P15" s="3">
        <f t="shared" si="11"/>
        <v>0</v>
      </c>
      <c r="S15" s="1">
        <v>7</v>
      </c>
      <c r="T15" s="18">
        <f t="shared" si="3"/>
        <v>14</v>
      </c>
      <c r="U15" s="3">
        <f t="shared" si="4"/>
        <v>0</v>
      </c>
      <c r="V15" s="4">
        <f t="shared" si="5"/>
        <v>0.323943661971831</v>
      </c>
      <c r="W15" s="4">
        <f t="shared" si="6"/>
        <v>-0.323943661971831</v>
      </c>
      <c r="X15" s="4">
        <f t="shared" si="7"/>
        <v>0.10493949613171991</v>
      </c>
      <c r="Y15" s="4">
        <f t="shared" si="8"/>
        <v>0.323943661971831</v>
      </c>
      <c r="Z15" s="1">
        <f t="shared" si="9"/>
        <v>0</v>
      </c>
    </row>
    <row r="16" spans="2:26" x14ac:dyDescent="0.35">
      <c r="B16" s="3">
        <v>8</v>
      </c>
      <c r="C16" s="3">
        <v>266</v>
      </c>
      <c r="D16" s="3">
        <v>0</v>
      </c>
      <c r="E16" s="10">
        <v>20</v>
      </c>
      <c r="F16" s="10">
        <v>0</v>
      </c>
      <c r="G16" s="3">
        <f t="shared" si="0"/>
        <v>246</v>
      </c>
      <c r="H16" s="3">
        <f t="shared" si="1"/>
        <v>0</v>
      </c>
      <c r="I16" s="3" t="str">
        <f>IF(OR(E16=0,K16=""),"",MAX($I$8:I15)+1)</f>
        <v/>
      </c>
      <c r="J16" s="1">
        <f>SUM($H$9:H16)</f>
        <v>1</v>
      </c>
      <c r="K16" s="1" t="str">
        <f t="shared" si="2"/>
        <v/>
      </c>
      <c r="L16" s="3" t="str">
        <f>IF(K16="","",IF(K15="",MAX($K$9:K15)+1&amp;"-"&amp;K16,K16))</f>
        <v/>
      </c>
      <c r="M16" s="3">
        <f>IF($K15="",G16+M15,G16)</f>
        <v>387</v>
      </c>
      <c r="N16" s="3">
        <f>IF($K15="",H16+N15,H16)</f>
        <v>0</v>
      </c>
      <c r="O16" s="3">
        <f t="shared" si="10"/>
        <v>32</v>
      </c>
      <c r="P16" s="3">
        <f t="shared" si="11"/>
        <v>0</v>
      </c>
      <c r="S16" s="1">
        <v>8</v>
      </c>
      <c r="T16" s="18">
        <f t="shared" si="3"/>
        <v>15</v>
      </c>
      <c r="U16" s="3">
        <f t="shared" si="4"/>
        <v>1</v>
      </c>
      <c r="V16" s="4">
        <f t="shared" si="5"/>
        <v>0.27906976744186046</v>
      </c>
      <c r="W16" s="4">
        <f t="shared" si="6"/>
        <v>0.72093023255813948</v>
      </c>
      <c r="X16" s="4">
        <f t="shared" si="7"/>
        <v>0.51974040021633305</v>
      </c>
      <c r="Y16" s="4">
        <f t="shared" si="8"/>
        <v>1.8624031007751936</v>
      </c>
      <c r="Z16" s="1">
        <f t="shared" si="9"/>
        <v>1</v>
      </c>
    </row>
    <row r="17" spans="2:26" x14ac:dyDescent="0.35">
      <c r="B17" s="9">
        <v>9</v>
      </c>
      <c r="C17" s="3">
        <v>381</v>
      </c>
      <c r="D17" s="3">
        <v>3</v>
      </c>
      <c r="E17" s="10">
        <v>22</v>
      </c>
      <c r="F17" s="10">
        <v>0</v>
      </c>
      <c r="G17" s="3">
        <f t="shared" si="0"/>
        <v>359</v>
      </c>
      <c r="H17" s="3">
        <f t="shared" si="1"/>
        <v>3</v>
      </c>
      <c r="I17" s="3">
        <f>IF(OR(E17=0,K17=""),"",MAX($I$8:I16)+1)</f>
        <v>2</v>
      </c>
      <c r="J17" s="1">
        <f>SUM($H$9:H17)</f>
        <v>4</v>
      </c>
      <c r="K17" s="1">
        <f t="shared" si="2"/>
        <v>9</v>
      </c>
      <c r="L17" s="3" t="str">
        <f>IF(K17="","",IF(K16="",MAX($K$9:K16)+1&amp;"-"&amp;K17,K17))</f>
        <v>7-9</v>
      </c>
      <c r="M17" s="3">
        <f>IF($K16="",G17+M16,G17)</f>
        <v>746</v>
      </c>
      <c r="N17" s="3">
        <f>IF($K16="",H17+N16,H17)</f>
        <v>3</v>
      </c>
      <c r="O17" s="3">
        <f t="shared" si="10"/>
        <v>54</v>
      </c>
      <c r="P17" s="3">
        <f t="shared" si="11"/>
        <v>0</v>
      </c>
      <c r="S17" s="1">
        <v>9</v>
      </c>
      <c r="T17" s="18">
        <f t="shared" si="3"/>
        <v>16</v>
      </c>
      <c r="U17" s="3">
        <f t="shared" si="4"/>
        <v>0</v>
      </c>
      <c r="V17" s="4">
        <f t="shared" si="5"/>
        <v>9.4890510948905105E-2</v>
      </c>
      <c r="W17" s="4">
        <f t="shared" si="6"/>
        <v>-9.4890510948905105E-2</v>
      </c>
      <c r="X17" s="4">
        <f t="shared" si="7"/>
        <v>9.0042090681442793E-3</v>
      </c>
      <c r="Y17" s="4">
        <f t="shared" si="8"/>
        <v>9.4890510948905105E-2</v>
      </c>
      <c r="Z17" s="1">
        <f t="shared" si="9"/>
        <v>0</v>
      </c>
    </row>
    <row r="18" spans="2:26" x14ac:dyDescent="0.35">
      <c r="B18" s="3">
        <v>10</v>
      </c>
      <c r="C18" s="3">
        <v>472</v>
      </c>
      <c r="D18" s="3">
        <v>2</v>
      </c>
      <c r="E18" s="10">
        <v>40</v>
      </c>
      <c r="F18" s="10">
        <v>0</v>
      </c>
      <c r="G18" s="3">
        <f t="shared" si="0"/>
        <v>432</v>
      </c>
      <c r="H18" s="3">
        <f t="shared" si="1"/>
        <v>2</v>
      </c>
      <c r="I18" s="3">
        <f>IF(OR(E18=0,K18=""),"",MAX($I$8:I17)+1)</f>
        <v>3</v>
      </c>
      <c r="J18" s="1">
        <f>SUM($H$9:H18)</f>
        <v>6</v>
      </c>
      <c r="K18" s="1">
        <f t="shared" si="2"/>
        <v>10</v>
      </c>
      <c r="L18" s="3">
        <f>IF(K18="","",IF(K17="",MAX($K$9:K17)+1&amp;"-"&amp;K18,K18))</f>
        <v>10</v>
      </c>
      <c r="M18" s="3">
        <f>IF($K17="",G18+M17,G18)</f>
        <v>432</v>
      </c>
      <c r="N18" s="3">
        <f>IF($K17="",H18+N17,H18)</f>
        <v>2</v>
      </c>
      <c r="O18" s="3">
        <f t="shared" si="10"/>
        <v>40</v>
      </c>
      <c r="P18" s="3">
        <f t="shared" si="11"/>
        <v>0</v>
      </c>
      <c r="S18" s="1">
        <v>10</v>
      </c>
      <c r="T18" s="18">
        <f t="shared" si="3"/>
        <v>17</v>
      </c>
      <c r="U18" s="3">
        <f t="shared" si="4"/>
        <v>0</v>
      </c>
      <c r="V18" s="4">
        <f t="shared" si="5"/>
        <v>1.3333333333333333</v>
      </c>
      <c r="W18" s="4">
        <f t="shared" si="6"/>
        <v>-1.3333333333333333</v>
      </c>
      <c r="X18" s="4">
        <f t="shared" si="7"/>
        <v>1.7777777777777777</v>
      </c>
      <c r="Y18" s="4">
        <f t="shared" si="8"/>
        <v>1.3333333333333333</v>
      </c>
      <c r="Z18" s="1">
        <f t="shared" si="9"/>
        <v>0</v>
      </c>
    </row>
    <row r="19" spans="2:26" x14ac:dyDescent="0.35">
      <c r="B19" s="3">
        <v>11</v>
      </c>
      <c r="C19" s="3">
        <v>464</v>
      </c>
      <c r="D19" s="3">
        <v>1</v>
      </c>
      <c r="E19" s="10">
        <v>35</v>
      </c>
      <c r="F19" s="10">
        <v>0</v>
      </c>
      <c r="G19" s="3">
        <f t="shared" si="0"/>
        <v>429</v>
      </c>
      <c r="H19" s="3">
        <f t="shared" si="1"/>
        <v>1</v>
      </c>
      <c r="I19" s="3">
        <f>IF(OR(E19=0,K19=""),"",MAX($I$8:I18)+1)</f>
        <v>4</v>
      </c>
      <c r="J19" s="1">
        <f>SUM($H$9:H19)</f>
        <v>7</v>
      </c>
      <c r="K19" s="1">
        <f t="shared" si="2"/>
        <v>11</v>
      </c>
      <c r="L19" s="3">
        <f>IF(K19="","",IF(K18="",MAX($K$9:K18)+1&amp;"-"&amp;K19,K19))</f>
        <v>11</v>
      </c>
      <c r="M19" s="3">
        <f>IF($K18="",G19+M18,G19)</f>
        <v>429</v>
      </c>
      <c r="N19" s="3">
        <f>IF($K18="",H19+N18,H19)</f>
        <v>1</v>
      </c>
      <c r="O19" s="3">
        <f t="shared" si="10"/>
        <v>35</v>
      </c>
      <c r="P19" s="3">
        <f t="shared" si="11"/>
        <v>0</v>
      </c>
      <c r="S19" s="1">
        <f>S18+1</f>
        <v>11</v>
      </c>
      <c r="T19" s="18" t="str">
        <f t="shared" si="3"/>
        <v/>
      </c>
      <c r="U19" s="3" t="str">
        <f t="shared" si="4"/>
        <v/>
      </c>
      <c r="V19" s="4" t="str">
        <f t="shared" si="5"/>
        <v/>
      </c>
      <c r="W19" s="4" t="str">
        <f t="shared" si="6"/>
        <v/>
      </c>
      <c r="X19" s="4" t="str">
        <f t="shared" si="7"/>
        <v/>
      </c>
      <c r="Y19" s="4" t="str">
        <f t="shared" si="8"/>
        <v/>
      </c>
      <c r="Z19" s="1" t="str">
        <f t="shared" si="9"/>
        <v/>
      </c>
    </row>
    <row r="20" spans="2:26" x14ac:dyDescent="0.35">
      <c r="B20" s="3">
        <v>12</v>
      </c>
      <c r="C20" s="3">
        <v>460</v>
      </c>
      <c r="D20" s="3">
        <v>3</v>
      </c>
      <c r="E20" s="10">
        <v>35</v>
      </c>
      <c r="F20" s="10">
        <v>1</v>
      </c>
      <c r="G20" s="3">
        <f t="shared" si="0"/>
        <v>425</v>
      </c>
      <c r="H20" s="3">
        <f t="shared" si="1"/>
        <v>2</v>
      </c>
      <c r="I20" s="3">
        <f>IF(OR(E20=0,K20=""),"",MAX($I$8:I19)+1)</f>
        <v>5</v>
      </c>
      <c r="J20" s="1">
        <f>SUM($H$9:H20)</f>
        <v>9</v>
      </c>
      <c r="K20" s="1">
        <f t="shared" si="2"/>
        <v>12</v>
      </c>
      <c r="L20" s="3">
        <f>IF(K20="","",IF(K19="",MAX($K$9:K19)+1&amp;"-"&amp;K20,K20))</f>
        <v>12</v>
      </c>
      <c r="M20" s="3">
        <f>IF($K19="",G20+M19,G20)</f>
        <v>425</v>
      </c>
      <c r="N20" s="3">
        <f>IF($K19="",H20+N19,H20)</f>
        <v>2</v>
      </c>
      <c r="O20" s="3">
        <f t="shared" si="10"/>
        <v>35</v>
      </c>
      <c r="P20" s="3">
        <f t="shared" si="11"/>
        <v>1</v>
      </c>
      <c r="S20" s="1">
        <f t="shared" ref="S20:S28" si="12">S19+1</f>
        <v>12</v>
      </c>
      <c r="T20" s="18" t="str">
        <f t="shared" si="3"/>
        <v/>
      </c>
      <c r="U20" s="3" t="str">
        <f t="shared" si="4"/>
        <v/>
      </c>
      <c r="V20" s="4" t="str">
        <f t="shared" si="5"/>
        <v/>
      </c>
      <c r="W20" s="4" t="str">
        <f t="shared" si="6"/>
        <v/>
      </c>
      <c r="X20" s="4" t="str">
        <f t="shared" si="7"/>
        <v/>
      </c>
      <c r="Y20" s="4" t="str">
        <f t="shared" si="8"/>
        <v/>
      </c>
      <c r="Z20" s="1" t="str">
        <f t="shared" si="9"/>
        <v/>
      </c>
    </row>
    <row r="21" spans="2:26" x14ac:dyDescent="0.35">
      <c r="B21" s="3">
        <v>13</v>
      </c>
      <c r="C21" s="3">
        <v>359</v>
      </c>
      <c r="D21" s="3">
        <v>2</v>
      </c>
      <c r="E21" s="10">
        <v>24</v>
      </c>
      <c r="F21" s="10">
        <v>0</v>
      </c>
      <c r="G21" s="3">
        <f t="shared" si="0"/>
        <v>335</v>
      </c>
      <c r="H21" s="3">
        <f t="shared" si="1"/>
        <v>2</v>
      </c>
      <c r="I21" s="3">
        <f>IF(OR(E21=0,K21=""),"",MAX($I$8:I20)+1)</f>
        <v>6</v>
      </c>
      <c r="J21" s="1">
        <f>SUM($H$9:H21)</f>
        <v>11</v>
      </c>
      <c r="K21" s="1">
        <f t="shared" si="2"/>
        <v>13</v>
      </c>
      <c r="L21" s="3">
        <f>IF(K21="","",IF(K20="",MAX($K$9:K20)+1&amp;"-"&amp;K21,K21))</f>
        <v>13</v>
      </c>
      <c r="M21" s="3">
        <f>IF($K20="",G21+M20,G21)</f>
        <v>335</v>
      </c>
      <c r="N21" s="3">
        <f>IF($K20="",H21+N20,H21)</f>
        <v>2</v>
      </c>
      <c r="O21" s="3">
        <f t="shared" si="10"/>
        <v>24</v>
      </c>
      <c r="P21" s="3">
        <f t="shared" si="11"/>
        <v>0</v>
      </c>
      <c r="S21" s="1">
        <f t="shared" si="12"/>
        <v>13</v>
      </c>
      <c r="T21" s="18" t="str">
        <f t="shared" si="3"/>
        <v/>
      </c>
      <c r="U21" s="3" t="str">
        <f t="shared" si="4"/>
        <v/>
      </c>
      <c r="V21" s="4" t="str">
        <f t="shared" si="5"/>
        <v/>
      </c>
      <c r="W21" s="4" t="str">
        <f t="shared" si="6"/>
        <v/>
      </c>
      <c r="X21" s="4" t="str">
        <f t="shared" si="7"/>
        <v/>
      </c>
      <c r="Y21" s="4" t="str">
        <f t="shared" si="8"/>
        <v/>
      </c>
      <c r="Z21" s="1" t="str">
        <f t="shared" si="9"/>
        <v/>
      </c>
    </row>
    <row r="22" spans="2:26" x14ac:dyDescent="0.35">
      <c r="B22" s="3">
        <v>14</v>
      </c>
      <c r="C22" s="3">
        <v>307</v>
      </c>
      <c r="D22" s="3">
        <v>4</v>
      </c>
      <c r="E22" s="10">
        <v>23</v>
      </c>
      <c r="F22" s="10">
        <v>0</v>
      </c>
      <c r="G22" s="3">
        <f t="shared" si="0"/>
        <v>284</v>
      </c>
      <c r="H22" s="3">
        <f t="shared" si="1"/>
        <v>4</v>
      </c>
      <c r="I22" s="3">
        <f>IF(OR(E22=0,K22=""),"",MAX($I$8:I21)+1)</f>
        <v>7</v>
      </c>
      <c r="J22" s="1">
        <f>SUM($H$9:H22)</f>
        <v>15</v>
      </c>
      <c r="K22" s="1">
        <f t="shared" si="2"/>
        <v>14</v>
      </c>
      <c r="L22" s="3">
        <f>IF(K22="","",IF(K21="",MAX($K$9:K21)+1&amp;"-"&amp;K22,K22))</f>
        <v>14</v>
      </c>
      <c r="M22" s="3">
        <f>IF($K21="",G22+M21,G22)</f>
        <v>284</v>
      </c>
      <c r="N22" s="3">
        <f>IF($K21="",H22+N21,H22)</f>
        <v>4</v>
      </c>
      <c r="O22" s="3">
        <f t="shared" si="10"/>
        <v>23</v>
      </c>
      <c r="P22" s="3">
        <f t="shared" si="11"/>
        <v>0</v>
      </c>
      <c r="S22" s="1">
        <f t="shared" si="12"/>
        <v>14</v>
      </c>
      <c r="T22" s="18" t="str">
        <f t="shared" si="3"/>
        <v/>
      </c>
      <c r="U22" s="3" t="str">
        <f t="shared" si="4"/>
        <v/>
      </c>
      <c r="V22" s="4" t="str">
        <f t="shared" si="5"/>
        <v/>
      </c>
      <c r="W22" s="4" t="str">
        <f t="shared" si="6"/>
        <v/>
      </c>
      <c r="X22" s="4" t="str">
        <f t="shared" si="7"/>
        <v/>
      </c>
      <c r="Y22" s="4" t="str">
        <f t="shared" si="8"/>
        <v/>
      </c>
      <c r="Z22" s="1" t="str">
        <f t="shared" si="9"/>
        <v/>
      </c>
    </row>
    <row r="23" spans="2:26" x14ac:dyDescent="0.35">
      <c r="B23" s="3">
        <v>15</v>
      </c>
      <c r="C23" s="3">
        <v>184</v>
      </c>
      <c r="D23" s="3">
        <v>5</v>
      </c>
      <c r="E23" s="10">
        <v>12</v>
      </c>
      <c r="F23" s="10">
        <v>1</v>
      </c>
      <c r="G23" s="3">
        <f t="shared" si="0"/>
        <v>172</v>
      </c>
      <c r="H23" s="3">
        <f t="shared" si="1"/>
        <v>4</v>
      </c>
      <c r="I23" s="3">
        <f>IF(OR(E23=0,K23=""),"",MAX($I$8:I22)+1)</f>
        <v>8</v>
      </c>
      <c r="J23" s="1">
        <f>SUM($H$9:H23)</f>
        <v>19</v>
      </c>
      <c r="K23" s="1">
        <f t="shared" si="2"/>
        <v>15</v>
      </c>
      <c r="L23" s="3">
        <f>IF(K23="","",IF(K22="",MAX($K$9:K22)+1&amp;"-"&amp;K23,K23))</f>
        <v>15</v>
      </c>
      <c r="M23" s="3">
        <f>IF($K22="",G23+M22,G23)</f>
        <v>172</v>
      </c>
      <c r="N23" s="3">
        <f>IF($K22="",H23+N22,H23)</f>
        <v>4</v>
      </c>
      <c r="O23" s="3">
        <f t="shared" si="10"/>
        <v>12</v>
      </c>
      <c r="P23" s="3">
        <f t="shared" si="11"/>
        <v>1</v>
      </c>
      <c r="S23" s="1">
        <f t="shared" si="12"/>
        <v>15</v>
      </c>
      <c r="T23" s="18" t="str">
        <f t="shared" si="3"/>
        <v/>
      </c>
      <c r="U23" s="3" t="str">
        <f t="shared" si="4"/>
        <v/>
      </c>
      <c r="V23" s="4" t="str">
        <f t="shared" si="5"/>
        <v/>
      </c>
      <c r="W23" s="4" t="str">
        <f t="shared" si="6"/>
        <v/>
      </c>
      <c r="X23" s="4" t="str">
        <f t="shared" si="7"/>
        <v/>
      </c>
      <c r="Y23" s="4" t="str">
        <f t="shared" si="8"/>
        <v/>
      </c>
      <c r="Z23" s="1" t="str">
        <f t="shared" si="9"/>
        <v/>
      </c>
    </row>
    <row r="24" spans="2:26" x14ac:dyDescent="0.35">
      <c r="B24" s="3">
        <v>16</v>
      </c>
      <c r="C24" s="3">
        <v>150</v>
      </c>
      <c r="D24" s="3">
        <v>1</v>
      </c>
      <c r="E24" s="10">
        <v>13</v>
      </c>
      <c r="F24" s="10">
        <v>0</v>
      </c>
      <c r="G24" s="3">
        <f t="shared" si="0"/>
        <v>137</v>
      </c>
      <c r="H24" s="3">
        <f t="shared" si="1"/>
        <v>1</v>
      </c>
      <c r="I24" s="3">
        <f>IF(OR(E24=0,K24=""),"",MAX($I$8:I23)+1)</f>
        <v>9</v>
      </c>
      <c r="J24" s="1">
        <f>SUM($H$9:H24)</f>
        <v>20</v>
      </c>
      <c r="K24" s="1">
        <f t="shared" si="2"/>
        <v>16</v>
      </c>
      <c r="L24" s="3">
        <f>IF(K24="","",IF(K23="",MAX($K$9:K23)+1&amp;"-"&amp;K24,K24))</f>
        <v>16</v>
      </c>
      <c r="M24" s="3">
        <f>IF($K23="",G24+M23,G24)</f>
        <v>137</v>
      </c>
      <c r="N24" s="3">
        <f>IF($K23="",H24+N23,H24)</f>
        <v>1</v>
      </c>
      <c r="O24" s="3">
        <f t="shared" si="10"/>
        <v>13</v>
      </c>
      <c r="P24" s="3">
        <f t="shared" si="11"/>
        <v>0</v>
      </c>
      <c r="S24" s="1">
        <f t="shared" si="12"/>
        <v>16</v>
      </c>
      <c r="T24" s="18" t="str">
        <f t="shared" si="3"/>
        <v/>
      </c>
      <c r="U24" s="3" t="str">
        <f t="shared" si="4"/>
        <v/>
      </c>
      <c r="V24" s="4" t="str">
        <f t="shared" si="5"/>
        <v/>
      </c>
      <c r="W24" s="4" t="str">
        <f t="shared" si="6"/>
        <v/>
      </c>
      <c r="X24" s="4" t="str">
        <f t="shared" si="7"/>
        <v/>
      </c>
      <c r="Y24" s="4" t="str">
        <f t="shared" si="8"/>
        <v/>
      </c>
      <c r="Z24" s="1" t="str">
        <f t="shared" si="9"/>
        <v/>
      </c>
    </row>
    <row r="25" spans="2:26" x14ac:dyDescent="0.35">
      <c r="B25" s="3">
        <v>17</v>
      </c>
      <c r="C25" s="3">
        <v>28</v>
      </c>
      <c r="D25" s="3">
        <v>4</v>
      </c>
      <c r="E25" s="10">
        <v>7</v>
      </c>
      <c r="F25" s="10">
        <v>0</v>
      </c>
      <c r="G25" s="3">
        <f t="shared" si="0"/>
        <v>21</v>
      </c>
      <c r="H25" s="3">
        <f t="shared" si="1"/>
        <v>4</v>
      </c>
      <c r="I25" s="3">
        <f>IF(OR(E25=0,K25=""),"",MAX($I$8:I24)+1)</f>
        <v>10</v>
      </c>
      <c r="J25" s="1">
        <f>SUM($H$9:H25)</f>
        <v>24</v>
      </c>
      <c r="K25" s="1">
        <f t="shared" si="2"/>
        <v>17</v>
      </c>
      <c r="L25" s="3">
        <f>IF(K25="","",IF(K24="",MAX($K$9:K24)+1&amp;"-"&amp;K25,K25))</f>
        <v>17</v>
      </c>
      <c r="M25" s="3">
        <f>IF($K24="",G25+M24,G25)</f>
        <v>21</v>
      </c>
      <c r="N25" s="3">
        <f>IF($K24="",H25+N24,H25)</f>
        <v>4</v>
      </c>
      <c r="O25" s="3">
        <f t="shared" si="10"/>
        <v>7</v>
      </c>
      <c r="P25" s="3">
        <f t="shared" si="11"/>
        <v>0</v>
      </c>
      <c r="S25" s="1">
        <f t="shared" si="12"/>
        <v>17</v>
      </c>
      <c r="T25" s="18" t="str">
        <f t="shared" si="3"/>
        <v/>
      </c>
      <c r="U25" s="3" t="str">
        <f t="shared" si="4"/>
        <v/>
      </c>
      <c r="V25" s="4" t="str">
        <f t="shared" si="5"/>
        <v/>
      </c>
      <c r="W25" s="4" t="str">
        <f t="shared" si="6"/>
        <v/>
      </c>
      <c r="X25" s="4" t="str">
        <f t="shared" si="7"/>
        <v/>
      </c>
      <c r="Y25" s="4" t="str">
        <f t="shared" si="8"/>
        <v/>
      </c>
      <c r="Z25" s="1" t="str">
        <f t="shared" si="9"/>
        <v/>
      </c>
    </row>
    <row r="26" spans="2:26" x14ac:dyDescent="0.35">
      <c r="B26" s="3">
        <v>18</v>
      </c>
      <c r="C26" s="3">
        <v>10</v>
      </c>
      <c r="D26" s="3">
        <v>3</v>
      </c>
      <c r="E26" s="10">
        <v>0</v>
      </c>
      <c r="F26" s="10">
        <v>0</v>
      </c>
      <c r="G26" s="3">
        <f t="shared" si="0"/>
        <v>10</v>
      </c>
      <c r="H26" s="3">
        <f t="shared" si="1"/>
        <v>3</v>
      </c>
      <c r="I26" s="3" t="str">
        <f>IF(OR(E26=0,K26=""),"",MAX($I$8:I25)+1)</f>
        <v/>
      </c>
      <c r="J26" s="1">
        <f>SUM($H$9:H26)</f>
        <v>27</v>
      </c>
      <c r="K26" s="1">
        <f t="shared" si="2"/>
        <v>18</v>
      </c>
      <c r="L26" s="3">
        <f>IF(K26="","",IF(K25="",MAX($K$9:K25)+1&amp;"-"&amp;K26,K26))</f>
        <v>18</v>
      </c>
      <c r="M26" s="3">
        <f>IF($K25="",G26+M25,G26)</f>
        <v>10</v>
      </c>
      <c r="N26" s="3">
        <f>IF($K25="",H26+N25,H26)</f>
        <v>3</v>
      </c>
      <c r="O26" s="3">
        <f t="shared" si="10"/>
        <v>0</v>
      </c>
      <c r="P26" s="3">
        <f t="shared" si="11"/>
        <v>0</v>
      </c>
      <c r="S26" s="1">
        <f t="shared" si="12"/>
        <v>18</v>
      </c>
      <c r="T26" s="18" t="str">
        <f t="shared" si="3"/>
        <v/>
      </c>
      <c r="U26" s="3" t="str">
        <f t="shared" si="4"/>
        <v/>
      </c>
      <c r="V26" s="4" t="str">
        <f t="shared" si="5"/>
        <v/>
      </c>
      <c r="W26" s="4" t="str">
        <f t="shared" si="6"/>
        <v/>
      </c>
      <c r="X26" s="4" t="str">
        <f t="shared" si="7"/>
        <v/>
      </c>
      <c r="Y26" s="4" t="str">
        <f t="shared" si="8"/>
        <v/>
      </c>
      <c r="Z26" s="1" t="str">
        <f t="shared" si="9"/>
        <v/>
      </c>
    </row>
    <row r="27" spans="2:26" x14ac:dyDescent="0.35">
      <c r="B27" s="3">
        <v>19</v>
      </c>
      <c r="C27" s="3">
        <v>7</v>
      </c>
      <c r="D27" s="3">
        <v>1</v>
      </c>
      <c r="E27" s="10">
        <v>0</v>
      </c>
      <c r="F27" s="10">
        <v>0</v>
      </c>
      <c r="G27" s="3">
        <f t="shared" si="0"/>
        <v>7</v>
      </c>
      <c r="H27" s="3">
        <f t="shared" si="1"/>
        <v>1</v>
      </c>
      <c r="I27" s="3" t="str">
        <f>IF(OR(E27=0,K27=""),"",MAX($I$8:I26)+1)</f>
        <v/>
      </c>
      <c r="J27" s="1">
        <f>SUM($H$9:H27)</f>
        <v>28</v>
      </c>
      <c r="K27" s="1">
        <f t="shared" si="2"/>
        <v>19</v>
      </c>
      <c r="L27" s="3">
        <f>IF(K27="","",IF(K26="",MAX($K$9:K26)+1&amp;"-"&amp;K27,K27))</f>
        <v>19</v>
      </c>
      <c r="M27" s="3">
        <f>IF($K26="",G27+M26,G27)</f>
        <v>7</v>
      </c>
      <c r="N27" s="3">
        <f>IF($K26="",H27+N26,H27)</f>
        <v>1</v>
      </c>
      <c r="O27" s="3">
        <f t="shared" si="10"/>
        <v>0</v>
      </c>
      <c r="P27" s="3">
        <f t="shared" si="11"/>
        <v>0</v>
      </c>
      <c r="S27" s="1">
        <f t="shared" si="12"/>
        <v>19</v>
      </c>
      <c r="T27" s="18" t="str">
        <f t="shared" si="3"/>
        <v/>
      </c>
      <c r="U27" s="3" t="str">
        <f t="shared" si="4"/>
        <v/>
      </c>
      <c r="V27" s="4" t="str">
        <f t="shared" si="5"/>
        <v/>
      </c>
      <c r="W27" s="4" t="str">
        <f t="shared" si="6"/>
        <v/>
      </c>
      <c r="X27" s="4" t="str">
        <f t="shared" si="7"/>
        <v/>
      </c>
      <c r="Y27" s="4" t="str">
        <f t="shared" si="8"/>
        <v/>
      </c>
      <c r="Z27" s="1" t="str">
        <f t="shared" si="9"/>
        <v/>
      </c>
    </row>
    <row r="28" spans="2:26" ht="15" thickBot="1" x14ac:dyDescent="0.4">
      <c r="B28" s="2">
        <v>20</v>
      </c>
      <c r="C28" s="2">
        <v>1</v>
      </c>
      <c r="D28" s="2">
        <v>0</v>
      </c>
      <c r="E28" s="11">
        <v>0</v>
      </c>
      <c r="F28" s="11">
        <v>0</v>
      </c>
      <c r="G28" s="2">
        <f t="shared" si="0"/>
        <v>1</v>
      </c>
      <c r="H28" s="2">
        <f t="shared" si="1"/>
        <v>0</v>
      </c>
      <c r="I28" s="3" t="str">
        <f>IF(OR(E28=0,K28=""),"",MAX($I$8:I27)+1)</f>
        <v/>
      </c>
      <c r="J28" s="1">
        <f>SUM($H$9:H28)</f>
        <v>28</v>
      </c>
      <c r="K28" s="1" t="str">
        <f t="shared" si="2"/>
        <v/>
      </c>
      <c r="L28" s="3" t="str">
        <f>IF(K28="","",IF(K27="",MAX($K$9:K27)+1&amp;"-"&amp;K28,K28))</f>
        <v/>
      </c>
      <c r="M28" s="3">
        <f>IF($K27="",G28+M27,G28)</f>
        <v>1</v>
      </c>
      <c r="N28" s="3">
        <f>IF($K27="",H28+N27,H28)</f>
        <v>0</v>
      </c>
      <c r="O28" s="3">
        <f t="shared" si="10"/>
        <v>0</v>
      </c>
      <c r="P28" s="3">
        <f t="shared" si="11"/>
        <v>0</v>
      </c>
      <c r="S28" s="1">
        <f t="shared" si="12"/>
        <v>20</v>
      </c>
      <c r="T28" s="19" t="str">
        <f t="shared" si="3"/>
        <v/>
      </c>
      <c r="U28" s="2" t="str">
        <f t="shared" si="4"/>
        <v/>
      </c>
      <c r="V28" s="5" t="str">
        <f t="shared" si="5"/>
        <v/>
      </c>
      <c r="W28" s="5" t="str">
        <f t="shared" si="6"/>
        <v/>
      </c>
      <c r="X28" s="5" t="str">
        <f t="shared" si="7"/>
        <v/>
      </c>
      <c r="Y28" s="5" t="str">
        <f t="shared" si="8"/>
        <v/>
      </c>
      <c r="Z28" s="1" t="str">
        <f t="shared" si="9"/>
        <v/>
      </c>
    </row>
    <row r="29" spans="2:26" x14ac:dyDescent="0.35">
      <c r="B29" s="12" t="s">
        <v>10</v>
      </c>
      <c r="C29" s="12">
        <f>SUM(C9:C28)</f>
        <v>3285</v>
      </c>
      <c r="D29" s="12">
        <f>SUM(D9:D28)</f>
        <v>30</v>
      </c>
      <c r="E29" s="12">
        <f>SUM(E9:E28)</f>
        <v>246</v>
      </c>
      <c r="F29" s="12">
        <f>SUM(F9:F28)</f>
        <v>2</v>
      </c>
      <c r="G29" s="12">
        <f>SUM(G9:G28)</f>
        <v>3039</v>
      </c>
      <c r="H29" s="12">
        <f>SUM(H9:H28)</f>
        <v>28</v>
      </c>
      <c r="I29" s="12"/>
      <c r="X29" s="6" t="s">
        <v>10</v>
      </c>
      <c r="Y29" s="20">
        <f>SUM(Y9:Y28)</f>
        <v>8.5529170866142934</v>
      </c>
    </row>
    <row r="30" spans="2:26" x14ac:dyDescent="0.35">
      <c r="X30" s="6" t="s">
        <v>13</v>
      </c>
      <c r="Y30" s="23">
        <f>COUNT(U9:U28)-1</f>
        <v>9</v>
      </c>
    </row>
    <row r="31" spans="2:26" x14ac:dyDescent="0.35">
      <c r="X31" s="6" t="s">
        <v>15</v>
      </c>
      <c r="Y31" s="20">
        <f>_xlfn.CHISQ.INV(D5,Y30)</f>
        <v>16.918977604620448</v>
      </c>
    </row>
    <row r="32" spans="2:26" x14ac:dyDescent="0.35">
      <c r="X32" s="6" t="s">
        <v>16</v>
      </c>
      <c r="Y32" s="20">
        <f>1-_xlfn.CHISQ.DIST(Y29,Y30,TRUE())</f>
        <v>0.47952307748352418</v>
      </c>
    </row>
    <row r="33" spans="2:25" x14ac:dyDescent="0.35">
      <c r="X33" s="6" t="s">
        <v>19</v>
      </c>
      <c r="Y33" s="22">
        <f>_xlfn.BINOM.DIST(SUM(Z9:Z28),Y30+1,0.5,TRUE())</f>
        <v>5.46875E-2</v>
      </c>
    </row>
    <row r="35" spans="2:25" ht="18.5" x14ac:dyDescent="0.45">
      <c r="B35" s="7" t="s">
        <v>17</v>
      </c>
    </row>
    <row r="36" spans="2:25" ht="18.5" x14ac:dyDescent="0.45">
      <c r="B36" s="24" t="str">
        <f>IF(Y32&gt;(1-D5), "Ein signifikanter Unterschied in der Verteilung der Ausfälle zwischen der spezifischen Bank und dem Gesamtpool kann empirisch NICHT bestätigt werden.","Es gibt einen signifikanten Unterschied zwischen den Ausfällen der spezifischen Bank und dem Gesamtpool.")</f>
        <v>Ein signifikanter Unterschied in der Verteilung der Ausfälle zwischen der spezifischen Bank und dem Gesamtpool kann empirisch NICHT bestätigt werden.</v>
      </c>
    </row>
    <row r="37" spans="2:25" ht="18.5" x14ac:dyDescent="0.45">
      <c r="B37" s="24" t="str">
        <f>IF(OR(Y33&lt;(1-0.8),Y33&gt;0.8), "Der Vorzeichentest ist auffällig.","Der Vorzeichentest ist unauffällig.")</f>
        <v>Der Vorzeichentest ist auffällig.</v>
      </c>
    </row>
  </sheetData>
  <sortState xmlns:xlrd2="http://schemas.microsoft.com/office/spreadsheetml/2017/richdata2" ref="B9:D28">
    <sortCondition ref="B9:B28"/>
  </sortState>
  <mergeCells count="3">
    <mergeCell ref="C7:D7"/>
    <mergeCell ref="E7:F7"/>
    <mergeCell ref="G7:H7"/>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Josef Gruber</dc:creator>
  <cp:lastModifiedBy>Josef Gruber</cp:lastModifiedBy>
  <dcterms:created xsi:type="dcterms:W3CDTF">2024-03-21T08:59:36Z</dcterms:created>
  <dcterms:modified xsi:type="dcterms:W3CDTF">2024-03-28T15:25:31Z</dcterms:modified>
</cp:coreProperties>
</file>